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Praha hl.n. - tepelné clony 2023\Zadávací dokumentace\II. -doplněna jedna clona\"/>
    </mc:Choice>
  </mc:AlternateContent>
  <bookViews>
    <workbookView xWindow="0" yWindow="0" windowWidth="28800" windowHeight="12345" firstSheet="1" activeTab="1"/>
  </bookViews>
  <sheets>
    <sheet name="Rekapitulace stavby" sheetId="1" state="veryHidden" r:id="rId1"/>
    <sheet name="OR_PHA - Nákup tepelných ..." sheetId="2" r:id="rId2"/>
  </sheets>
  <definedNames>
    <definedName name="_xlnm._FilterDatabase" localSheetId="1" hidden="1">'OR_PHA - Nákup tepelných ...'!$C$112:$K$116</definedName>
    <definedName name="_xlnm.Print_Titles" localSheetId="1">'OR_PHA - Nákup tepelných ...'!$112:$112</definedName>
    <definedName name="_xlnm.Print_Titles" localSheetId="0">'Rekapitulace stavby'!$92:$92</definedName>
    <definedName name="_xlnm.Print_Area" localSheetId="1">'OR_PHA - Nákup tepelných ...'!$C$4:$J$76,'OR_PHA - Nákup tepelných ...'!$C$82:$J$96,'OR_PHA - Nákup tepelných ...'!$C$102:$J$116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15" i="2"/>
  <c r="F35" i="2" s="1"/>
  <c r="BH115" i="2"/>
  <c r="F34" i="2" s="1"/>
  <c r="BC95" i="1" s="1"/>
  <c r="BC94" i="1" s="1"/>
  <c r="AY94" i="1" s="1"/>
  <c r="BG115" i="2"/>
  <c r="F33" i="2" s="1"/>
  <c r="BF115" i="2"/>
  <c r="F32" i="2" s="1"/>
  <c r="BA95" i="1" s="1"/>
  <c r="BA94" i="1" s="1"/>
  <c r="W30" i="1" s="1"/>
  <c r="T115" i="2"/>
  <c r="T114" i="2" s="1"/>
  <c r="T113" i="2" s="1"/>
  <c r="R115" i="2"/>
  <c r="R114" i="2" s="1"/>
  <c r="R113" i="2" s="1"/>
  <c r="P115" i="2"/>
  <c r="P114" i="2" s="1"/>
  <c r="P113" i="2" s="1"/>
  <c r="AU95" i="1" s="1"/>
  <c r="AU94" i="1" s="1"/>
  <c r="J110" i="2"/>
  <c r="F109" i="2"/>
  <c r="F107" i="2"/>
  <c r="E105" i="2"/>
  <c r="J90" i="2"/>
  <c r="F89" i="2"/>
  <c r="F87" i="2"/>
  <c r="E85" i="2"/>
  <c r="J19" i="2"/>
  <c r="E19" i="2"/>
  <c r="J109" i="2"/>
  <c r="J18" i="2"/>
  <c r="J16" i="2"/>
  <c r="E16" i="2"/>
  <c r="F90" i="2" s="1"/>
  <c r="J15" i="2"/>
  <c r="J107" i="2"/>
  <c r="L90" i="1"/>
  <c r="AM90" i="1"/>
  <c r="AM89" i="1"/>
  <c r="L89" i="1"/>
  <c r="AM87" i="1"/>
  <c r="L87" i="1"/>
  <c r="L85" i="1"/>
  <c r="L84" i="1"/>
  <c r="J115" i="2"/>
  <c r="AS94" i="1"/>
  <c r="BK115" i="2"/>
  <c r="BK114" i="2" l="1"/>
  <c r="BK113" i="2" s="1"/>
  <c r="J113" i="2" s="1"/>
  <c r="J94" i="2" s="1"/>
  <c r="J87" i="2"/>
  <c r="F110" i="2"/>
  <c r="BE115" i="2"/>
  <c r="J31" i="2" s="1"/>
  <c r="AV95" i="1" s="1"/>
  <c r="J89" i="2"/>
  <c r="BB95" i="1"/>
  <c r="BB94" i="1" s="1"/>
  <c r="W31" i="1" s="1"/>
  <c r="BD95" i="1"/>
  <c r="BD94" i="1" s="1"/>
  <c r="W33" i="1" s="1"/>
  <c r="W32" i="1"/>
  <c r="AW94" i="1"/>
  <c r="AK30" i="1" s="1"/>
  <c r="J32" i="2"/>
  <c r="AW95" i="1" s="1"/>
  <c r="J114" i="2" l="1"/>
  <c r="J95" i="2"/>
  <c r="J28" i="2"/>
  <c r="AG95" i="1" s="1"/>
  <c r="AG94" i="1" s="1"/>
  <c r="AK26" i="1" s="1"/>
  <c r="AX94" i="1"/>
  <c r="F31" i="2"/>
  <c r="AZ95" i="1" s="1"/>
  <c r="AZ94" i="1" s="1"/>
  <c r="W29" i="1" s="1"/>
  <c r="AT95" i="1"/>
  <c r="J37" i="2" l="1"/>
  <c r="AN95" i="1"/>
  <c r="AV94" i="1"/>
  <c r="AK29" i="1" s="1"/>
  <c r="AK35" i="1" s="1"/>
  <c r="AT94" i="1" l="1"/>
  <c r="AN94" i="1"/>
</calcChain>
</file>

<file path=xl/sharedStrings.xml><?xml version="1.0" encoding="utf-8"?>
<sst xmlns="http://schemas.openxmlformats.org/spreadsheetml/2006/main" count="265" uniqueCount="116">
  <si>
    <t>Export Komplet</t>
  </si>
  <si>
    <t/>
  </si>
  <si>
    <t>2.0</t>
  </si>
  <si>
    <t>ZAMOK</t>
  </si>
  <si>
    <t>False</t>
  </si>
  <si>
    <t>{9122a7b7-0868-47f2-a11c-da1d18235a09}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</si>
  <si>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</si>
  <si>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</si>
  <si>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</si>
  <si>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</si>
  <si>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</si>
  <si>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</si>
  <si>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</si>
  <si>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</si>
  <si>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</si>
  <si>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</si>
  <si>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</si>
  <si>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Nákup tepelných clon pro žst. Praha hlavní nádraží</t>
  </si>
  <si>
    <t>KSO:</t>
  </si>
  <si>
    <t>CC-CZ:</t>
  </si>
  <si>
    <t>Místo:</t>
  </si>
  <si>
    <t xml:space="preserve"> </t>
  </si>
  <si>
    <t>Datum:</t>
  </si>
  <si>
    <t>6. 12. 2023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</si>
  <si>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</si>
  <si>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</si>
  <si>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</si>
  <si>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</si>
  <si>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</si>
  <si>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</si>
  <si>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</si>
  <si>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</si>
  <si>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</si>
  <si>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</si>
  <si>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</si>
  <si>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</si>
  <si>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</si>
  <si>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</si>
  <si>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</si>
  <si>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</si>
  <si>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</si>
  <si>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</si>
  <si>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</si>
  <si>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</si>
  <si>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</si>
  <si>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</si>
  <si>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</si>
  <si>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</si>
  <si>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</si>
  <si>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</si>
  <si>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</si>
  <si>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</si>
  <si>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</si>
  <si>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</si>
  <si>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</si>
  <si>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</si>
  <si>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</si>
  <si>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</si>
  <si>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</si>
  <si>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</si>
  <si>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</si>
  <si>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</si>
  <si>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</si>
  <si>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</si>
  <si>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</si>
  <si>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</si>
  <si>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</si>
  <si>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</si>
  <si>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</si>
  <si>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</si>
  <si>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</si>
  <si>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</si>
  <si>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</si>
  <si>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</si>
  <si>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</si>
  <si>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</si>
  <si>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</si>
  <si>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</si>
  <si>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</si>
  <si>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</si>
  <si>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</si>
  <si>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</si>
  <si>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</si>
  <si>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</si>
  <si>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</si>
  <si>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</si>
  <si>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</si>
  <si>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</si>
  <si>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01 - Tepelné clony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</si>
  <si>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</si>
  <si>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</si>
  <si>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</si>
  <si>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</si>
  <si>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</si>
  <si>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</si>
  <si>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</si>
  <si>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</si>
  <si>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</si>
  <si>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</si>
  <si>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</si>
  <si>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</si>
  <si>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</si>
  <si>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Tepelné clony</t>
  </si>
  <si>
    <t>ROZPOCET</t>
  </si>
  <si>
    <t>K</t>
  </si>
  <si>
    <t>22090050R11</t>
  </si>
  <si>
    <t>Vzduchová clona s regulací pro komerční prostory včetně příslušenství, dopravy, balného a uložení do centrálního skladu v žst. Praha hl.n.</t>
  </si>
  <si>
    <t>soubor</t>
  </si>
  <si>
    <t>4</t>
  </si>
  <si>
    <t>-966544268</t>
  </si>
  <si>
    <t>P</t>
  </si>
  <si>
    <t>KRYCÍ LIST SOUPISU DODÁVEK</t>
  </si>
  <si>
    <t>REKAPITULACE ČLENĚNÍ SOUPISU DODÁVEK</t>
  </si>
  <si>
    <t>Náklady ze soupisu dodávek</t>
  </si>
  <si>
    <t>SOUPIS DODÁVEK</t>
  </si>
  <si>
    <t xml:space="preserve">Poznámka k položce:_x000D_
Jedná se o kompletní soubor včetně příslušenství._x000D_
_x000D_
- Minimálně tři úrovně nastavení topného výkonu, při maximální úrovni výkon min. 25kW
_x000D_
- Vertikální montáž, dodávka včetně podstavce a kotevní sady se spojovacím materiálem_x000D_
_x000D_
- Instalační šířka – clony budou umístěny na obou stranách otvorů,  pro min. dosah tepelné ochrany 5 m (při oboustranné montáži)_x000D_
_x000D_
- Výška clony min. 2,5m, hloubka max. 0,8m, tloušťka max. 0,4m_x000D_
_x000D_
- Provedení vhodné do reprezentačních a komerčních prostor_x000D_
_x000D_
- Integrovaná regulace tepelné clony_x000D_
_x000D_
- Plášť clon z pozinkovaného ocelového plechu s práškovým lakováním nebo v celonerezovém provedení matného vzhledu_x000D_
_x000D_
- Vestavěný energeticky úsporný regulační systém_x000D_
_x000D_
- Integrované teplotní čidlo na vstupu i výstupu vzduchu z clony_x000D_
_x000D_
- Protimrazová ochrana, aktivace dle teploty vzduchu_x000D_
_x000D_
- Proaktivní řízení zohledňující aktuální teplotu_x000D_
_x000D_
- Automatické udržování prostorové teploty_x000D_
_x000D_
- Plynule nastavitelná výstupní rychlost vzduchu_x000D_
_x000D_
- Laminarizační výstupní mřížka s nastavením min. +/-15°_x000D_
_x000D_
- Teplota okolí (suché prostředí) -20 až 30 °C_x000D_
_x000D_
- Třída krytí min. IP20_x000D_
_x000D_
- Průtok vzduchu modulárně min. 6000m³/h (při max. výkonu), minimálně tři úrovně nastavení výkonu_x000D_
_x000D_
- Konvertibilní instalační poloha clon – možnost umístění vpravo i vlevo_x000D_
_x000D_
- Ochranné zábradlí před nárazy do tepelné clony – nerez, matné provedení_x000D_
_x000D_
- Sada pro úplné zakrytí připojovacích kabelů a kotvení pro vertikální montáž_x000D_
_x000D_
- Napětí pro ohřev 400V, 3F, max. 45A_x000D_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</si>
</sst>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top" wrapText="1"/>
    </xf>
    <xf numFmtId="0" fontId="0" fillId="0" borderId="0" xfId="0" applyFont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101</xdr:row>
      <xdr:rowOff>0</xdr:rowOff>
    </xdr:from>
    <xdr:to>
      <xdr:col>9</xdr:col>
      <xdr:colOff>1215390</xdr:colOff>
      <xdr:row>105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11"/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197" t="s">
        <v>14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8"/>
      <c r="AL5" s="18"/>
      <c r="AM5" s="18"/>
      <c r="AN5" s="18"/>
      <c r="AO5" s="18"/>
      <c r="AP5" s="18"/>
      <c r="AQ5" s="18"/>
      <c r="AR5" s="16"/>
      <c r="BE5" s="194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199" t="s">
        <v>17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8"/>
      <c r="AL6" s="18"/>
      <c r="AM6" s="18"/>
      <c r="AN6" s="18"/>
      <c r="AO6" s="18"/>
      <c r="AP6" s="18"/>
      <c r="AQ6" s="18"/>
      <c r="AR6" s="16"/>
      <c r="BE6" s="195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195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195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195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195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195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195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195"/>
      <c r="BS13" s="13" t="s">
        <v>6</v>
      </c>
    </row>
    <row r="14" spans="1:74" ht="12.75">
      <c r="B14" s="17"/>
      <c r="C14" s="18"/>
      <c r="D14" s="18"/>
      <c r="E14" s="200" t="s">
        <v>31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195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195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195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195"/>
      <c r="BS17" s="13" t="s">
        <v>33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195"/>
      <c r="BS18" s="13" t="s">
        <v>6</v>
      </c>
    </row>
    <row r="19" spans="1:71" s="1" customFormat="1" ht="12" customHeight="1">
      <c r="B19" s="17"/>
      <c r="C19" s="18"/>
      <c r="D19" s="25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195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195"/>
      <c r="BS20" s="13" t="s">
        <v>33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195"/>
    </row>
    <row r="22" spans="1:71" s="1" customFormat="1" ht="12" customHeight="1">
      <c r="B22" s="17"/>
      <c r="C22" s="18"/>
      <c r="D22" s="25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195"/>
    </row>
    <row r="23" spans="1:71" s="1" customFormat="1" ht="16.5" customHeight="1">
      <c r="B23" s="17"/>
      <c r="C23" s="18"/>
      <c r="D23" s="18"/>
      <c r="E23" s="202" t="s">
        <v>1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18"/>
      <c r="AP23" s="18"/>
      <c r="AQ23" s="18"/>
      <c r="AR23" s="16"/>
      <c r="BE23" s="195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195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195"/>
    </row>
    <row r="26" spans="1:71" s="2" customFormat="1" ht="25.9" customHeight="1">
      <c r="A26" s="30"/>
      <c r="B26" s="31"/>
      <c r="C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3">
        <f>ROUND(AG94,2)</f>
        <v>0</v>
      </c>
      <c r="AL26" s="204"/>
      <c r="AM26" s="204"/>
      <c r="AN26" s="204"/>
      <c r="AO26" s="204"/>
      <c r="AP26" s="32"/>
      <c r="AQ26" s="32"/>
      <c r="AR26" s="35"/>
      <c r="BE26" s="195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195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05" t="s">
        <v>38</v>
      </c>
      <c r="M28" s="205"/>
      <c r="N28" s="205"/>
      <c r="O28" s="205"/>
      <c r="P28" s="205"/>
      <c r="Q28" s="32"/>
      <c r="R28" s="32"/>
      <c r="S28" s="32"/>
      <c r="T28" s="32"/>
      <c r="U28" s="32"/>
      <c r="V28" s="32"/>
      <c r="W28" s="205" t="s">
        <v>39</v>
      </c>
      <c r="X28" s="205"/>
      <c r="Y28" s="205"/>
      <c r="Z28" s="205"/>
      <c r="AA28" s="205"/>
      <c r="AB28" s="205"/>
      <c r="AC28" s="205"/>
      <c r="AD28" s="205"/>
      <c r="AE28" s="205"/>
      <c r="AF28" s="32"/>
      <c r="AG28" s="32"/>
      <c r="AH28" s="32"/>
      <c r="AI28" s="32"/>
      <c r="AJ28" s="32"/>
      <c r="AK28" s="205" t="s">
        <v>40</v>
      </c>
      <c r="AL28" s="205"/>
      <c r="AM28" s="205"/>
      <c r="AN28" s="205"/>
      <c r="AO28" s="205"/>
      <c r="AP28" s="32"/>
      <c r="AQ28" s="32"/>
      <c r="AR28" s="35"/>
      <c r="BE28" s="195"/>
    </row>
    <row r="29" spans="1:71" s="3" customFormat="1" ht="14.45" customHeight="1">
      <c r="B29" s="36"/>
      <c r="C29" s="37"/>
      <c r="D29" s="25" t="s">
        <v>41</v>
      </c>
      <c r="E29" s="37"/>
      <c r="F29" s="25" t="s">
        <v>42</v>
      </c>
      <c r="G29" s="37"/>
      <c r="H29" s="37"/>
      <c r="I29" s="37"/>
      <c r="J29" s="37"/>
      <c r="K29" s="37"/>
      <c r="L29" s="193">
        <v>0.21</v>
      </c>
      <c r="M29" s="192"/>
      <c r="N29" s="192"/>
      <c r="O29" s="192"/>
      <c r="P29" s="192"/>
      <c r="Q29" s="37"/>
      <c r="R29" s="37"/>
      <c r="S29" s="37"/>
      <c r="T29" s="37"/>
      <c r="U29" s="37"/>
      <c r="V29" s="37"/>
      <c r="W29" s="191">
        <f>ROUND(AZ94, 2)</f>
        <v>0</v>
      </c>
      <c r="X29" s="192"/>
      <c r="Y29" s="192"/>
      <c r="Z29" s="192"/>
      <c r="AA29" s="192"/>
      <c r="AB29" s="192"/>
      <c r="AC29" s="192"/>
      <c r="AD29" s="192"/>
      <c r="AE29" s="192"/>
      <c r="AF29" s="37"/>
      <c r="AG29" s="37"/>
      <c r="AH29" s="37"/>
      <c r="AI29" s="37"/>
      <c r="AJ29" s="37"/>
      <c r="AK29" s="191">
        <f>ROUND(AV94, 2)</f>
        <v>0</v>
      </c>
      <c r="AL29" s="192"/>
      <c r="AM29" s="192"/>
      <c r="AN29" s="192"/>
      <c r="AO29" s="192"/>
      <c r="AP29" s="37"/>
      <c r="AQ29" s="37"/>
      <c r="AR29" s="38"/>
      <c r="BE29" s="196"/>
    </row>
    <row r="30" spans="1:71" s="3" customFormat="1" ht="14.45" customHeight="1">
      <c r="B30" s="36"/>
      <c r="C30" s="37"/>
      <c r="D30" s="37"/>
      <c r="E30" s="37"/>
      <c r="F30" s="25" t="s">
        <v>43</v>
      </c>
      <c r="G30" s="37"/>
      <c r="H30" s="37"/>
      <c r="I30" s="37"/>
      <c r="J30" s="37"/>
      <c r="K30" s="37"/>
      <c r="L30" s="193">
        <v>0.15</v>
      </c>
      <c r="M30" s="192"/>
      <c r="N30" s="192"/>
      <c r="O30" s="192"/>
      <c r="P30" s="192"/>
      <c r="Q30" s="37"/>
      <c r="R30" s="37"/>
      <c r="S30" s="37"/>
      <c r="T30" s="37"/>
      <c r="U30" s="37"/>
      <c r="V30" s="37"/>
      <c r="W30" s="191">
        <f>ROUND(BA94, 2)</f>
        <v>0</v>
      </c>
      <c r="X30" s="192"/>
      <c r="Y30" s="192"/>
      <c r="Z30" s="192"/>
      <c r="AA30" s="192"/>
      <c r="AB30" s="192"/>
      <c r="AC30" s="192"/>
      <c r="AD30" s="192"/>
      <c r="AE30" s="192"/>
      <c r="AF30" s="37"/>
      <c r="AG30" s="37"/>
      <c r="AH30" s="37"/>
      <c r="AI30" s="37"/>
      <c r="AJ30" s="37"/>
      <c r="AK30" s="191">
        <f>ROUND(AW94, 2)</f>
        <v>0</v>
      </c>
      <c r="AL30" s="192"/>
      <c r="AM30" s="192"/>
      <c r="AN30" s="192"/>
      <c r="AO30" s="192"/>
      <c r="AP30" s="37"/>
      <c r="AQ30" s="37"/>
      <c r="AR30" s="38"/>
      <c r="BE30" s="196"/>
    </row>
    <row r="31" spans="1:71" s="3" customFormat="1" ht="14.45" hidden="1" customHeight="1">
      <c r="B31" s="36"/>
      <c r="C31" s="37"/>
      <c r="D31" s="37"/>
      <c r="E31" s="37"/>
      <c r="F31" s="25" t="s">
        <v>44</v>
      </c>
      <c r="G31" s="37"/>
      <c r="H31" s="37"/>
      <c r="I31" s="37"/>
      <c r="J31" s="37"/>
      <c r="K31" s="37"/>
      <c r="L31" s="193">
        <v>0.21</v>
      </c>
      <c r="M31" s="192"/>
      <c r="N31" s="192"/>
      <c r="O31" s="192"/>
      <c r="P31" s="192"/>
      <c r="Q31" s="37"/>
      <c r="R31" s="37"/>
      <c r="S31" s="37"/>
      <c r="T31" s="37"/>
      <c r="U31" s="37"/>
      <c r="V31" s="37"/>
      <c r="W31" s="191">
        <f>ROUND(BB94, 2)</f>
        <v>0</v>
      </c>
      <c r="X31" s="192"/>
      <c r="Y31" s="192"/>
      <c r="Z31" s="192"/>
      <c r="AA31" s="192"/>
      <c r="AB31" s="192"/>
      <c r="AC31" s="192"/>
      <c r="AD31" s="192"/>
      <c r="AE31" s="192"/>
      <c r="AF31" s="37"/>
      <c r="AG31" s="37"/>
      <c r="AH31" s="37"/>
      <c r="AI31" s="37"/>
      <c r="AJ31" s="37"/>
      <c r="AK31" s="191">
        <v>0</v>
      </c>
      <c r="AL31" s="192"/>
      <c r="AM31" s="192"/>
      <c r="AN31" s="192"/>
      <c r="AO31" s="192"/>
      <c r="AP31" s="37"/>
      <c r="AQ31" s="37"/>
      <c r="AR31" s="38"/>
      <c r="BE31" s="196"/>
    </row>
    <row r="32" spans="1:71" s="3" customFormat="1" ht="14.45" hidden="1" customHeight="1">
      <c r="B32" s="36"/>
      <c r="C32" s="37"/>
      <c r="D32" s="37"/>
      <c r="E32" s="37"/>
      <c r="F32" s="25" t="s">
        <v>45</v>
      </c>
      <c r="G32" s="37"/>
      <c r="H32" s="37"/>
      <c r="I32" s="37"/>
      <c r="J32" s="37"/>
      <c r="K32" s="37"/>
      <c r="L32" s="193">
        <v>0.15</v>
      </c>
      <c r="M32" s="192"/>
      <c r="N32" s="192"/>
      <c r="O32" s="192"/>
      <c r="P32" s="192"/>
      <c r="Q32" s="37"/>
      <c r="R32" s="37"/>
      <c r="S32" s="37"/>
      <c r="T32" s="37"/>
      <c r="U32" s="37"/>
      <c r="V32" s="37"/>
      <c r="W32" s="191">
        <f>ROUND(BC94, 2)</f>
        <v>0</v>
      </c>
      <c r="X32" s="192"/>
      <c r="Y32" s="192"/>
      <c r="Z32" s="192"/>
      <c r="AA32" s="192"/>
      <c r="AB32" s="192"/>
      <c r="AC32" s="192"/>
      <c r="AD32" s="192"/>
      <c r="AE32" s="192"/>
      <c r="AF32" s="37"/>
      <c r="AG32" s="37"/>
      <c r="AH32" s="37"/>
      <c r="AI32" s="37"/>
      <c r="AJ32" s="37"/>
      <c r="AK32" s="191">
        <v>0</v>
      </c>
      <c r="AL32" s="192"/>
      <c r="AM32" s="192"/>
      <c r="AN32" s="192"/>
      <c r="AO32" s="192"/>
      <c r="AP32" s="37"/>
      <c r="AQ32" s="37"/>
      <c r="AR32" s="38"/>
      <c r="BE32" s="196"/>
    </row>
    <row r="33" spans="1:57" s="3" customFormat="1" ht="14.45" hidden="1" customHeight="1">
      <c r="B33" s="36"/>
      <c r="C33" s="37"/>
      <c r="D33" s="37"/>
      <c r="E33" s="37"/>
      <c r="F33" s="25" t="s">
        <v>46</v>
      </c>
      <c r="G33" s="37"/>
      <c r="H33" s="37"/>
      <c r="I33" s="37"/>
      <c r="J33" s="37"/>
      <c r="K33" s="37"/>
      <c r="L33" s="193">
        <v>0</v>
      </c>
      <c r="M33" s="192"/>
      <c r="N33" s="192"/>
      <c r="O33" s="192"/>
      <c r="P33" s="192"/>
      <c r="Q33" s="37"/>
      <c r="R33" s="37"/>
      <c r="S33" s="37"/>
      <c r="T33" s="37"/>
      <c r="U33" s="37"/>
      <c r="V33" s="37"/>
      <c r="W33" s="191">
        <f>ROUND(BD94, 2)</f>
        <v>0</v>
      </c>
      <c r="X33" s="192"/>
      <c r="Y33" s="192"/>
      <c r="Z33" s="192"/>
      <c r="AA33" s="192"/>
      <c r="AB33" s="192"/>
      <c r="AC33" s="192"/>
      <c r="AD33" s="192"/>
      <c r="AE33" s="192"/>
      <c r="AF33" s="37"/>
      <c r="AG33" s="37"/>
      <c r="AH33" s="37"/>
      <c r="AI33" s="37"/>
      <c r="AJ33" s="37"/>
      <c r="AK33" s="191">
        <v>0</v>
      </c>
      <c r="AL33" s="192"/>
      <c r="AM33" s="192"/>
      <c r="AN33" s="192"/>
      <c r="AO33" s="192"/>
      <c r="AP33" s="37"/>
      <c r="AQ33" s="37"/>
      <c r="AR33" s="38"/>
      <c r="BE33" s="196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195"/>
    </row>
    <row r="35" spans="1:57" s="2" customFormat="1" ht="25.9" customHeight="1">
      <c r="A35" s="30"/>
      <c r="B35" s="31"/>
      <c r="C35" s="39"/>
      <c r="D35" s="40" t="s">
        <v>47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48</v>
      </c>
      <c r="U35" s="41"/>
      <c r="V35" s="41"/>
      <c r="W35" s="41"/>
      <c r="X35" s="228" t="s">
        <v>49</v>
      </c>
      <c r="Y35" s="229"/>
      <c r="Z35" s="229"/>
      <c r="AA35" s="229"/>
      <c r="AB35" s="229"/>
      <c r="AC35" s="41"/>
      <c r="AD35" s="41"/>
      <c r="AE35" s="41"/>
      <c r="AF35" s="41"/>
      <c r="AG35" s="41"/>
      <c r="AH35" s="41"/>
      <c r="AI35" s="41"/>
      <c r="AJ35" s="41"/>
      <c r="AK35" s="230">
        <f>SUM(AK26:AK33)</f>
        <v>0</v>
      </c>
      <c r="AL35" s="229"/>
      <c r="AM35" s="229"/>
      <c r="AN35" s="229"/>
      <c r="AO35" s="231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50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51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30"/>
      <c r="B60" s="31"/>
      <c r="C60" s="32"/>
      <c r="D60" s="48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52</v>
      </c>
      <c r="AI60" s="34"/>
      <c r="AJ60" s="34"/>
      <c r="AK60" s="34"/>
      <c r="AL60" s="34"/>
      <c r="AM60" s="48" t="s">
        <v>53</v>
      </c>
      <c r="AN60" s="34"/>
      <c r="AO60" s="34"/>
      <c r="AP60" s="32"/>
      <c r="AQ60" s="32"/>
      <c r="AR60" s="35"/>
      <c r="BE60" s="30"/>
    </row>
    <row r="61" spans="1:57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30"/>
      <c r="B64" s="31"/>
      <c r="C64" s="32"/>
      <c r="D64" s="45" t="s">
        <v>54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55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30"/>
      <c r="B75" s="31"/>
      <c r="C75" s="32"/>
      <c r="D75" s="48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52</v>
      </c>
      <c r="AI75" s="34"/>
      <c r="AJ75" s="34"/>
      <c r="AK75" s="34"/>
      <c r="AL75" s="34"/>
      <c r="AM75" s="48" t="s">
        <v>53</v>
      </c>
      <c r="AN75" s="34"/>
      <c r="AO75" s="34"/>
      <c r="AP75" s="32"/>
      <c r="AQ75" s="32"/>
      <c r="AR75" s="35"/>
      <c r="BE75" s="30"/>
    </row>
    <row r="76" spans="1:57" s="2" customFormat="1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0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0" s="2" customFormat="1" ht="24.95" customHeight="1">
      <c r="A82" s="30"/>
      <c r="B82" s="31"/>
      <c r="C82" s="19" t="s">
        <v>56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0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0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OR_PHA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0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17" t="str">
        <f>K6</f>
        <v>Nákup tepelných clon pro žst. Praha hlavní nádraží</v>
      </c>
      <c r="M85" s="218"/>
      <c r="N85" s="218"/>
      <c r="O85" s="218"/>
      <c r="P85" s="218"/>
      <c r="Q85" s="218"/>
      <c r="R85" s="218"/>
      <c r="S85" s="218"/>
      <c r="T85" s="218"/>
      <c r="U85" s="218"/>
      <c r="V85" s="218"/>
      <c r="W85" s="218"/>
      <c r="X85" s="218"/>
      <c r="Y85" s="218"/>
      <c r="Z85" s="218"/>
      <c r="AA85" s="218"/>
      <c r="AB85" s="218"/>
      <c r="AC85" s="218"/>
      <c r="AD85" s="218"/>
      <c r="AE85" s="218"/>
      <c r="AF85" s="218"/>
      <c r="AG85" s="218"/>
      <c r="AH85" s="218"/>
      <c r="AI85" s="218"/>
      <c r="AJ85" s="218"/>
      <c r="AK85" s="59"/>
      <c r="AL85" s="59"/>
      <c r="AM85" s="59"/>
      <c r="AN85" s="59"/>
      <c r="AO85" s="59"/>
      <c r="AP85" s="59"/>
      <c r="AQ85" s="59"/>
      <c r="AR85" s="60"/>
    </row>
    <row r="86" spans="1:90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0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19" t="str">
        <f>IF(AN8= "","",AN8)</f>
        <v>6. 12. 2023</v>
      </c>
      <c r="AN87" s="219"/>
      <c r="AO87" s="32"/>
      <c r="AP87" s="32"/>
      <c r="AQ87" s="32"/>
      <c r="AR87" s="35"/>
      <c r="BE87" s="30"/>
    </row>
    <row r="88" spans="1:90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0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Správa železnic, státní organizace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32</v>
      </c>
      <c r="AJ89" s="32"/>
      <c r="AK89" s="32"/>
      <c r="AL89" s="32"/>
      <c r="AM89" s="220" t="str">
        <f>IF(E17="","",E17)</f>
        <v xml:space="preserve"> </v>
      </c>
      <c r="AN89" s="221"/>
      <c r="AO89" s="221"/>
      <c r="AP89" s="221"/>
      <c r="AQ89" s="32"/>
      <c r="AR89" s="35"/>
      <c r="AS89" s="222" t="s">
        <v>57</v>
      </c>
      <c r="AT89" s="223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0" s="2" customFormat="1" ht="15.2" customHeight="1">
      <c r="A90" s="30"/>
      <c r="B90" s="31"/>
      <c r="C90" s="25" t="s">
        <v>30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34</v>
      </c>
      <c r="AJ90" s="32"/>
      <c r="AK90" s="32"/>
      <c r="AL90" s="32"/>
      <c r="AM90" s="220" t="str">
        <f>IF(E20="","",E20)</f>
        <v>L. Ulrich, DiS.</v>
      </c>
      <c r="AN90" s="221"/>
      <c r="AO90" s="221"/>
      <c r="AP90" s="221"/>
      <c r="AQ90" s="32"/>
      <c r="AR90" s="35"/>
      <c r="AS90" s="224"/>
      <c r="AT90" s="225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0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26"/>
      <c r="AT91" s="227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0" s="2" customFormat="1" ht="29.25" customHeight="1">
      <c r="A92" s="30"/>
      <c r="B92" s="31"/>
      <c r="C92" s="212" t="s">
        <v>58</v>
      </c>
      <c r="D92" s="213"/>
      <c r="E92" s="213"/>
      <c r="F92" s="213"/>
      <c r="G92" s="213"/>
      <c r="H92" s="69"/>
      <c r="I92" s="214" t="s">
        <v>59</v>
      </c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213"/>
      <c r="AD92" s="213"/>
      <c r="AE92" s="213"/>
      <c r="AF92" s="213"/>
      <c r="AG92" s="215" t="s">
        <v>60</v>
      </c>
      <c r="AH92" s="213"/>
      <c r="AI92" s="213"/>
      <c r="AJ92" s="213"/>
      <c r="AK92" s="213"/>
      <c r="AL92" s="213"/>
      <c r="AM92" s="213"/>
      <c r="AN92" s="214" t="s">
        <v>61</v>
      </c>
      <c r="AO92" s="213"/>
      <c r="AP92" s="216"/>
      <c r="AQ92" s="70" t="s">
        <v>62</v>
      </c>
      <c r="AR92" s="35"/>
      <c r="AS92" s="71" t="s">
        <v>63</v>
      </c>
      <c r="AT92" s="72" t="s">
        <v>64</v>
      </c>
      <c r="AU92" s="72" t="s">
        <v>65</v>
      </c>
      <c r="AV92" s="72" t="s">
        <v>66</v>
      </c>
      <c r="AW92" s="72" t="s">
        <v>67</v>
      </c>
      <c r="AX92" s="72" t="s">
        <v>68</v>
      </c>
      <c r="AY92" s="72" t="s">
        <v>69</v>
      </c>
      <c r="AZ92" s="72" t="s">
        <v>70</v>
      </c>
      <c r="BA92" s="72" t="s">
        <v>71</v>
      </c>
      <c r="BB92" s="72" t="s">
        <v>72</v>
      </c>
      <c r="BC92" s="72" t="s">
        <v>73</v>
      </c>
      <c r="BD92" s="73" t="s">
        <v>74</v>
      </c>
      <c r="BE92" s="30"/>
    </row>
    <row r="93" spans="1:90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0" s="6" customFormat="1" ht="32.450000000000003" customHeight="1">
      <c r="B94" s="77"/>
      <c r="C94" s="78" t="s">
        <v>75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09">
        <f>ROUND(AG95,2)</f>
        <v>0</v>
      </c>
      <c r="AH94" s="209"/>
      <c r="AI94" s="209"/>
      <c r="AJ94" s="209"/>
      <c r="AK94" s="209"/>
      <c r="AL94" s="209"/>
      <c r="AM94" s="209"/>
      <c r="AN94" s="210">
        <f>SUM(AG94,AT94)</f>
        <v>0</v>
      </c>
      <c r="AO94" s="210"/>
      <c r="AP94" s="210"/>
      <c r="AQ94" s="81" t="s">
        <v>1</v>
      </c>
      <c r="AR94" s="82"/>
      <c r="AS94" s="83">
        <f>ROUND(AS95,2)</f>
        <v>0</v>
      </c>
      <c r="AT94" s="84">
        <f>ROUND(SUM(AV94:AW94),2)</f>
        <v>0</v>
      </c>
      <c r="AU94" s="85">
        <f>ROUND(AU95,5)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76</v>
      </c>
      <c r="BT94" s="87" t="s">
        <v>77</v>
      </c>
      <c r="BV94" s="87" t="s">
        <v>78</v>
      </c>
      <c r="BW94" s="87" t="s">
        <v>5</v>
      </c>
      <c r="BX94" s="87" t="s">
        <v>79</v>
      </c>
      <c r="CL94" s="87" t="s">
        <v>1</v>
      </c>
    </row>
    <row r="95" spans="1:90" s="7" customFormat="1" ht="24.75" customHeight="1">
      <c r="A95" s="88" t="s">
        <v>80</v>
      </c>
      <c r="B95" s="89"/>
      <c r="C95" s="90"/>
      <c r="D95" s="208" t="s">
        <v>14</v>
      </c>
      <c r="E95" s="208"/>
      <c r="F95" s="208"/>
      <c r="G95" s="208"/>
      <c r="H95" s="208"/>
      <c r="I95" s="91"/>
      <c r="J95" s="208" t="s">
        <v>17</v>
      </c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/>
      <c r="AF95" s="208"/>
      <c r="AG95" s="206">
        <f>'OR_PHA - Nákup tepelných ...'!J28</f>
        <v>0</v>
      </c>
      <c r="AH95" s="207"/>
      <c r="AI95" s="207"/>
      <c r="AJ95" s="207"/>
      <c r="AK95" s="207"/>
      <c r="AL95" s="207"/>
      <c r="AM95" s="207"/>
      <c r="AN95" s="206">
        <f>SUM(AG95,AT95)</f>
        <v>0</v>
      </c>
      <c r="AO95" s="207"/>
      <c r="AP95" s="207"/>
      <c r="AQ95" s="92" t="s">
        <v>81</v>
      </c>
      <c r="AR95" s="93"/>
      <c r="AS95" s="94">
        <v>0</v>
      </c>
      <c r="AT95" s="95">
        <f>ROUND(SUM(AV95:AW95),2)</f>
        <v>0</v>
      </c>
      <c r="AU95" s="96">
        <f>'OR_PHA - Nákup tepelných ...'!P113</f>
        <v>0</v>
      </c>
      <c r="AV95" s="95">
        <f>'OR_PHA - Nákup tepelných ...'!J31</f>
        <v>0</v>
      </c>
      <c r="AW95" s="95">
        <f>'OR_PHA - Nákup tepelných ...'!J32</f>
        <v>0</v>
      </c>
      <c r="AX95" s="95">
        <f>'OR_PHA - Nákup tepelných ...'!J33</f>
        <v>0</v>
      </c>
      <c r="AY95" s="95">
        <f>'OR_PHA - Nákup tepelných ...'!J34</f>
        <v>0</v>
      </c>
      <c r="AZ95" s="95">
        <f>'OR_PHA - Nákup tepelných ...'!F31</f>
        <v>0</v>
      </c>
      <c r="BA95" s="95">
        <f>'OR_PHA - Nákup tepelných ...'!F32</f>
        <v>0</v>
      </c>
      <c r="BB95" s="95">
        <f>'OR_PHA - Nákup tepelných ...'!F33</f>
        <v>0</v>
      </c>
      <c r="BC95" s="95">
        <f>'OR_PHA - Nákup tepelných ...'!F34</f>
        <v>0</v>
      </c>
      <c r="BD95" s="97">
        <f>'OR_PHA - Nákup tepelných ...'!F35</f>
        <v>0</v>
      </c>
      <c r="BT95" s="98" t="s">
        <v>82</v>
      </c>
      <c r="BU95" s="98" t="s">
        <v>83</v>
      </c>
      <c r="BV95" s="98" t="s">
        <v>78</v>
      </c>
      <c r="BW95" s="98" t="s">
        <v>5</v>
      </c>
      <c r="BX95" s="98" t="s">
        <v>79</v>
      </c>
      <c r="CL95" s="98" t="s">
        <v>1</v>
      </c>
    </row>
    <row r="96" spans="1:90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MIl0ZDlXSsreCZdaFzxCQb0wKq+703bVijacUIr+qZGshHqotDL4DqSv6Ljmx8szI93Ze95ez3iLmYpLEb3vdg==" saltValue="43s2By26mHpnrZj5lWKfZ5dWejvTcmKKgZcOo/odfGxhHuhSBBhQys84dnLLuNsZGM6Nad2ntFKOXJCyi2BIJ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OR_PHA - Nákup tepelných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7"/>
  <sheetViews>
    <sheetView showGridLines="0" tabSelected="1" workbookViewId="0">
      <selection activeCell="H116" sqref="H11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3" t="s">
        <v>5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6"/>
      <c r="AT3" s="13" t="s">
        <v>84</v>
      </c>
    </row>
    <row r="4" spans="1:46" s="1" customFormat="1" ht="24.95" customHeight="1">
      <c r="B4" s="16"/>
      <c r="D4" s="101" t="s">
        <v>111</v>
      </c>
      <c r="L4" s="16"/>
      <c r="M4" s="102" t="s">
        <v>10</v>
      </c>
      <c r="AT4" s="13" t="s">
        <v>4</v>
      </c>
    </row>
    <row r="5" spans="1:46" s="1" customFormat="1" ht="6.95" customHeight="1">
      <c r="B5" s="16"/>
      <c r="L5" s="16"/>
    </row>
    <row r="6" spans="1:46" s="2" customFormat="1" ht="12" customHeight="1">
      <c r="A6" s="30"/>
      <c r="B6" s="35"/>
      <c r="C6" s="30"/>
      <c r="D6" s="103" t="s">
        <v>16</v>
      </c>
      <c r="E6" s="30"/>
      <c r="F6" s="30"/>
      <c r="G6" s="30"/>
      <c r="H6" s="30"/>
      <c r="I6" s="30"/>
      <c r="J6" s="30"/>
      <c r="K6" s="30"/>
      <c r="L6" s="47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16.5" customHeight="1">
      <c r="A7" s="30"/>
      <c r="B7" s="35"/>
      <c r="C7" s="30"/>
      <c r="D7" s="30"/>
      <c r="E7" s="233" t="s">
        <v>17</v>
      </c>
      <c r="F7" s="234"/>
      <c r="G7" s="234"/>
      <c r="H7" s="234"/>
      <c r="I7" s="30"/>
      <c r="J7" s="30"/>
      <c r="K7" s="30"/>
      <c r="L7" s="47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>
      <c r="A8" s="30"/>
      <c r="B8" s="35"/>
      <c r="C8" s="30"/>
      <c r="D8" s="30"/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5"/>
      <c r="C9" s="30"/>
      <c r="D9" s="103" t="s">
        <v>18</v>
      </c>
      <c r="E9" s="30"/>
      <c r="F9" s="104" t="s">
        <v>1</v>
      </c>
      <c r="G9" s="30"/>
      <c r="H9" s="30"/>
      <c r="I9" s="103" t="s">
        <v>19</v>
      </c>
      <c r="J9" s="104" t="s">
        <v>1</v>
      </c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03" t="s">
        <v>20</v>
      </c>
      <c r="E10" s="30"/>
      <c r="F10" s="104" t="s">
        <v>21</v>
      </c>
      <c r="G10" s="30"/>
      <c r="H10" s="30"/>
      <c r="I10" s="103" t="s">
        <v>22</v>
      </c>
      <c r="J10" s="105">
        <v>45280</v>
      </c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9" customHeight="1">
      <c r="A11" s="30"/>
      <c r="B11" s="35"/>
      <c r="C11" s="30"/>
      <c r="D11" s="30"/>
      <c r="E11" s="30"/>
      <c r="F11" s="30"/>
      <c r="G11" s="30"/>
      <c r="H11" s="30"/>
      <c r="I11" s="30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3" t="s">
        <v>24</v>
      </c>
      <c r="E12" s="30"/>
      <c r="F12" s="30"/>
      <c r="G12" s="30"/>
      <c r="H12" s="30"/>
      <c r="I12" s="103" t="s">
        <v>25</v>
      </c>
      <c r="J12" s="104" t="s">
        <v>26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5"/>
      <c r="C13" s="30"/>
      <c r="D13" s="30"/>
      <c r="E13" s="104" t="s">
        <v>27</v>
      </c>
      <c r="F13" s="30"/>
      <c r="G13" s="30"/>
      <c r="H13" s="30"/>
      <c r="I13" s="103" t="s">
        <v>28</v>
      </c>
      <c r="J13" s="104" t="s">
        <v>29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5" customHeight="1">
      <c r="A14" s="30"/>
      <c r="B14" s="35"/>
      <c r="C14" s="30"/>
      <c r="D14" s="30"/>
      <c r="E14" s="30"/>
      <c r="F14" s="30"/>
      <c r="G14" s="30"/>
      <c r="H14" s="30"/>
      <c r="I14" s="30"/>
      <c r="J14" s="30"/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5"/>
      <c r="C15" s="30"/>
      <c r="D15" s="103" t="s">
        <v>30</v>
      </c>
      <c r="E15" s="30"/>
      <c r="F15" s="30"/>
      <c r="G15" s="30"/>
      <c r="H15" s="30"/>
      <c r="I15" s="103" t="s">
        <v>25</v>
      </c>
      <c r="J15" s="26" t="str">
        <f>'Rekapitulace stavby'!AN13</f>
        <v>Vyplň údaj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5"/>
      <c r="C16" s="30"/>
      <c r="D16" s="30"/>
      <c r="E16" s="235" t="str">
        <f>'Rekapitulace stavby'!E14</f>
        <v>Vyplň údaj</v>
      </c>
      <c r="F16" s="236"/>
      <c r="G16" s="236"/>
      <c r="H16" s="236"/>
      <c r="I16" s="103" t="s">
        <v>28</v>
      </c>
      <c r="J16" s="26" t="str">
        <f>'Rekapitulace stavby'!AN14</f>
        <v>Vyplň údaj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5" customHeight="1">
      <c r="A17" s="30"/>
      <c r="B17" s="35"/>
      <c r="C17" s="30"/>
      <c r="D17" s="30"/>
      <c r="E17" s="30"/>
      <c r="F17" s="30"/>
      <c r="G17" s="30"/>
      <c r="H17" s="30"/>
      <c r="I17" s="30"/>
      <c r="J17" s="30"/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5"/>
      <c r="C18" s="30"/>
      <c r="D18" s="103" t="s">
        <v>32</v>
      </c>
      <c r="E18" s="30"/>
      <c r="F18" s="30"/>
      <c r="G18" s="30"/>
      <c r="H18" s="30"/>
      <c r="I18" s="103" t="s">
        <v>25</v>
      </c>
      <c r="J18" s="104" t="str">
        <f>IF('Rekapitulace stavby'!AN16="","",'Rekapitulace stavby'!AN16)</f>
        <v/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5"/>
      <c r="C19" s="30"/>
      <c r="D19" s="30"/>
      <c r="E19" s="104" t="str">
        <f>IF('Rekapitulace stavby'!E17="","",'Rekapitulace stavby'!E17)</f>
        <v xml:space="preserve"> </v>
      </c>
      <c r="F19" s="30"/>
      <c r="G19" s="30"/>
      <c r="H19" s="30"/>
      <c r="I19" s="103" t="s">
        <v>28</v>
      </c>
      <c r="J19" s="104" t="str">
        <f>IF('Rekapitulace stavby'!AN17="","",'Rekapitulace stavby'!AN17)</f>
        <v/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5"/>
      <c r="C20" s="30"/>
      <c r="D20" s="30"/>
      <c r="E20" s="30"/>
      <c r="F20" s="30"/>
      <c r="G20" s="30"/>
      <c r="H20" s="30"/>
      <c r="I20" s="30"/>
      <c r="J20" s="30"/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5"/>
      <c r="C21" s="30"/>
      <c r="D21" s="103" t="s">
        <v>34</v>
      </c>
      <c r="E21" s="30"/>
      <c r="F21" s="30"/>
      <c r="G21" s="30"/>
      <c r="H21" s="30"/>
      <c r="I21" s="103" t="s">
        <v>25</v>
      </c>
      <c r="J21" s="104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5"/>
      <c r="C22" s="30"/>
      <c r="D22" s="30"/>
      <c r="E22" s="104" t="s">
        <v>35</v>
      </c>
      <c r="F22" s="30"/>
      <c r="G22" s="30"/>
      <c r="H22" s="30"/>
      <c r="I22" s="103" t="s">
        <v>28</v>
      </c>
      <c r="J22" s="104" t="s">
        <v>1</v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5"/>
      <c r="C23" s="30"/>
      <c r="D23" s="30"/>
      <c r="E23" s="30"/>
      <c r="F23" s="30"/>
      <c r="G23" s="30"/>
      <c r="H23" s="30"/>
      <c r="I23" s="30"/>
      <c r="J23" s="30"/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5"/>
      <c r="C24" s="30"/>
      <c r="D24" s="103" t="s">
        <v>36</v>
      </c>
      <c r="E24" s="30"/>
      <c r="F24" s="30"/>
      <c r="G24" s="30"/>
      <c r="H24" s="30"/>
      <c r="I24" s="30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106"/>
      <c r="B25" s="107"/>
      <c r="C25" s="106"/>
      <c r="D25" s="106"/>
      <c r="E25" s="237" t="s">
        <v>1</v>
      </c>
      <c r="F25" s="237"/>
      <c r="G25" s="237"/>
      <c r="H25" s="237"/>
      <c r="I25" s="106"/>
      <c r="J25" s="106"/>
      <c r="K25" s="106"/>
      <c r="L25" s="108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</row>
    <row r="26" spans="1:31" s="2" customFormat="1" ht="6.95" customHeight="1">
      <c r="A26" s="30"/>
      <c r="B26" s="35"/>
      <c r="C26" s="30"/>
      <c r="D26" s="30"/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109"/>
      <c r="E27" s="109"/>
      <c r="F27" s="109"/>
      <c r="G27" s="109"/>
      <c r="H27" s="109"/>
      <c r="I27" s="109"/>
      <c r="J27" s="109"/>
      <c r="K27" s="109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35" customHeight="1">
      <c r="A28" s="30"/>
      <c r="B28" s="35"/>
      <c r="C28" s="30"/>
      <c r="D28" s="110" t="s">
        <v>37</v>
      </c>
      <c r="E28" s="30"/>
      <c r="F28" s="30"/>
      <c r="G28" s="30"/>
      <c r="H28" s="30"/>
      <c r="I28" s="30"/>
      <c r="J28" s="111">
        <f>ROUND(J113, 2)</f>
        <v>0</v>
      </c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09"/>
      <c r="E29" s="109"/>
      <c r="F29" s="109"/>
      <c r="G29" s="109"/>
      <c r="H29" s="109"/>
      <c r="I29" s="109"/>
      <c r="J29" s="109"/>
      <c r="K29" s="109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5"/>
      <c r="C30" s="30"/>
      <c r="D30" s="30"/>
      <c r="E30" s="30"/>
      <c r="F30" s="112" t="s">
        <v>39</v>
      </c>
      <c r="G30" s="30"/>
      <c r="H30" s="30"/>
      <c r="I30" s="112" t="s">
        <v>38</v>
      </c>
      <c r="J30" s="112" t="s">
        <v>40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5"/>
      <c r="C31" s="30"/>
      <c r="D31" s="113" t="s">
        <v>41</v>
      </c>
      <c r="E31" s="103" t="s">
        <v>42</v>
      </c>
      <c r="F31" s="114">
        <f>ROUND((SUM(BE113:BE116)),  2)</f>
        <v>0</v>
      </c>
      <c r="G31" s="30"/>
      <c r="H31" s="30"/>
      <c r="I31" s="115">
        <v>0.21</v>
      </c>
      <c r="J31" s="114">
        <f>ROUND(((SUM(BE113:BE116))*I31),  2)</f>
        <v>0</v>
      </c>
      <c r="K31" s="3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103" t="s">
        <v>43</v>
      </c>
      <c r="F32" s="114">
        <f>ROUND((SUM(BF113:BF116)),  2)</f>
        <v>0</v>
      </c>
      <c r="G32" s="30"/>
      <c r="H32" s="30"/>
      <c r="I32" s="115">
        <v>0.15</v>
      </c>
      <c r="J32" s="114">
        <f>ROUND(((SUM(BF113:BF116))*I32), 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5"/>
      <c r="C33" s="30"/>
      <c r="D33" s="30"/>
      <c r="E33" s="103" t="s">
        <v>44</v>
      </c>
      <c r="F33" s="114">
        <f>ROUND((SUM(BG113:BG116)),  2)</f>
        <v>0</v>
      </c>
      <c r="G33" s="30"/>
      <c r="H33" s="30"/>
      <c r="I33" s="115">
        <v>0.21</v>
      </c>
      <c r="J33" s="114">
        <f>0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103" t="s">
        <v>45</v>
      </c>
      <c r="F34" s="114">
        <f>ROUND((SUM(BH113:BH116)),  2)</f>
        <v>0</v>
      </c>
      <c r="G34" s="30"/>
      <c r="H34" s="30"/>
      <c r="I34" s="115">
        <v>0.15</v>
      </c>
      <c r="J34" s="114">
        <f>0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3" t="s">
        <v>46</v>
      </c>
      <c r="F35" s="114">
        <f>ROUND((SUM(BI113:BI116)),  2)</f>
        <v>0</v>
      </c>
      <c r="G35" s="30"/>
      <c r="H35" s="30"/>
      <c r="I35" s="115">
        <v>0</v>
      </c>
      <c r="J35" s="114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6.95" customHeight="1">
      <c r="A36" s="30"/>
      <c r="B36" s="35"/>
      <c r="C36" s="30"/>
      <c r="D36" s="30"/>
      <c r="E36" s="30"/>
      <c r="F36" s="30"/>
      <c r="G36" s="30"/>
      <c r="H36" s="30"/>
      <c r="I36" s="30"/>
      <c r="J36" s="30"/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35" customHeight="1">
      <c r="A37" s="30"/>
      <c r="B37" s="35"/>
      <c r="C37" s="116"/>
      <c r="D37" s="117" t="s">
        <v>47</v>
      </c>
      <c r="E37" s="118"/>
      <c r="F37" s="118"/>
      <c r="G37" s="119" t="s">
        <v>48</v>
      </c>
      <c r="H37" s="120" t="s">
        <v>49</v>
      </c>
      <c r="I37" s="118"/>
      <c r="J37" s="121">
        <f>SUM(J28:J35)</f>
        <v>0</v>
      </c>
      <c r="K37" s="122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customHeight="1">
      <c r="B39" s="16"/>
      <c r="L39" s="16"/>
    </row>
    <row r="40" spans="1:31" s="1" customFormat="1" ht="14.45" customHeight="1">
      <c r="B40" s="16"/>
      <c r="L40" s="16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3" t="s">
        <v>50</v>
      </c>
      <c r="E50" s="124"/>
      <c r="F50" s="124"/>
      <c r="G50" s="123" t="s">
        <v>51</v>
      </c>
      <c r="H50" s="124"/>
      <c r="I50" s="124"/>
      <c r="J50" s="124"/>
      <c r="K50" s="124"/>
      <c r="L50" s="47"/>
    </row>
    <row r="51" spans="1:31">
      <c r="B51" s="16"/>
      <c r="L51" s="16"/>
    </row>
    <row r="52" spans="1:31">
      <c r="B52" s="16"/>
      <c r="L52" s="16"/>
    </row>
    <row r="53" spans="1:31">
      <c r="B53" s="16"/>
      <c r="L53" s="16"/>
    </row>
    <row r="54" spans="1:31">
      <c r="B54" s="16"/>
      <c r="L54" s="16"/>
    </row>
    <row r="55" spans="1:31">
      <c r="B55" s="16"/>
      <c r="L55" s="16"/>
    </row>
    <row r="56" spans="1:31">
      <c r="B56" s="16"/>
      <c r="L56" s="16"/>
    </row>
    <row r="57" spans="1:31">
      <c r="B57" s="16"/>
      <c r="L57" s="16"/>
    </row>
    <row r="58" spans="1:31">
      <c r="B58" s="16"/>
      <c r="L58" s="16"/>
    </row>
    <row r="59" spans="1:31">
      <c r="B59" s="16"/>
      <c r="L59" s="16"/>
    </row>
    <row r="60" spans="1:31">
      <c r="B60" s="16"/>
      <c r="L60" s="16"/>
    </row>
    <row r="61" spans="1:31" s="2" customFormat="1" ht="12.75">
      <c r="A61" s="30"/>
      <c r="B61" s="35"/>
      <c r="C61" s="30"/>
      <c r="D61" s="125" t="s">
        <v>52</v>
      </c>
      <c r="E61" s="126"/>
      <c r="F61" s="127" t="s">
        <v>53</v>
      </c>
      <c r="G61" s="125" t="s">
        <v>52</v>
      </c>
      <c r="H61" s="126"/>
      <c r="I61" s="126"/>
      <c r="J61" s="128" t="s">
        <v>53</v>
      </c>
      <c r="K61" s="126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6"/>
      <c r="L62" s="16"/>
    </row>
    <row r="63" spans="1:31">
      <c r="B63" s="16"/>
      <c r="L63" s="16"/>
    </row>
    <row r="64" spans="1:31">
      <c r="B64" s="16"/>
      <c r="L64" s="16"/>
    </row>
    <row r="65" spans="1:31" s="2" customFormat="1" ht="12.75">
      <c r="A65" s="30"/>
      <c r="B65" s="35"/>
      <c r="C65" s="30"/>
      <c r="D65" s="123" t="s">
        <v>54</v>
      </c>
      <c r="E65" s="129"/>
      <c r="F65" s="129"/>
      <c r="G65" s="123" t="s">
        <v>55</v>
      </c>
      <c r="H65" s="129"/>
      <c r="I65" s="129"/>
      <c r="J65" s="129"/>
      <c r="K65" s="129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6"/>
      <c r="L66" s="16"/>
    </row>
    <row r="67" spans="1:31">
      <c r="B67" s="16"/>
      <c r="L67" s="16"/>
    </row>
    <row r="68" spans="1:31">
      <c r="B68" s="16"/>
      <c r="L68" s="16"/>
    </row>
    <row r="69" spans="1:31">
      <c r="B69" s="16"/>
      <c r="L69" s="16"/>
    </row>
    <row r="70" spans="1:31">
      <c r="B70" s="16"/>
      <c r="L70" s="16"/>
    </row>
    <row r="71" spans="1:31">
      <c r="B71" s="16"/>
      <c r="L71" s="16"/>
    </row>
    <row r="72" spans="1:31">
      <c r="B72" s="16"/>
      <c r="L72" s="16"/>
    </row>
    <row r="73" spans="1:31">
      <c r="B73" s="16"/>
      <c r="L73" s="16"/>
    </row>
    <row r="74" spans="1:31">
      <c r="B74" s="16"/>
      <c r="L74" s="16"/>
    </row>
    <row r="75" spans="1:31">
      <c r="B75" s="16"/>
      <c r="L75" s="16"/>
    </row>
    <row r="76" spans="1:31" s="2" customFormat="1" ht="12.75">
      <c r="A76" s="30"/>
      <c r="B76" s="35"/>
      <c r="C76" s="30"/>
      <c r="D76" s="125" t="s">
        <v>52</v>
      </c>
      <c r="E76" s="126"/>
      <c r="F76" s="127" t="s">
        <v>53</v>
      </c>
      <c r="G76" s="125" t="s">
        <v>52</v>
      </c>
      <c r="H76" s="126"/>
      <c r="I76" s="126"/>
      <c r="J76" s="128" t="s">
        <v>53</v>
      </c>
      <c r="K76" s="126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112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2"/>
      <c r="D85" s="32"/>
      <c r="E85" s="217" t="str">
        <f>E7</f>
        <v>Nákup tepelných clon pro žst. Praha hlavní nádraží</v>
      </c>
      <c r="F85" s="232"/>
      <c r="G85" s="232"/>
      <c r="H85" s="232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5" t="s">
        <v>20</v>
      </c>
      <c r="D87" s="32"/>
      <c r="E87" s="32"/>
      <c r="F87" s="23" t="str">
        <f>F10</f>
        <v xml:space="preserve"> </v>
      </c>
      <c r="G87" s="32"/>
      <c r="H87" s="32"/>
      <c r="I87" s="25" t="s">
        <v>22</v>
      </c>
      <c r="J87" s="62">
        <f>IF(J10="","",J10)</f>
        <v>45280</v>
      </c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2" customHeight="1">
      <c r="A89" s="30"/>
      <c r="B89" s="31"/>
      <c r="C89" s="25" t="s">
        <v>24</v>
      </c>
      <c r="D89" s="32"/>
      <c r="E89" s="32"/>
      <c r="F89" s="23" t="str">
        <f>E13</f>
        <v>Správa železnic, státní organizace</v>
      </c>
      <c r="G89" s="32"/>
      <c r="H89" s="32"/>
      <c r="I89" s="25" t="s">
        <v>32</v>
      </c>
      <c r="J89" s="28" t="str">
        <f>E19</f>
        <v xml:space="preserve"> 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5" t="s">
        <v>30</v>
      </c>
      <c r="D90" s="32"/>
      <c r="E90" s="32"/>
      <c r="F90" s="23" t="str">
        <f>IF(E16="","",E16)</f>
        <v>Vyplň údaj</v>
      </c>
      <c r="G90" s="32"/>
      <c r="H90" s="32"/>
      <c r="I90" s="25" t="s">
        <v>34</v>
      </c>
      <c r="J90" s="28" t="str">
        <f>E22</f>
        <v>L. Ulrich, DiS.</v>
      </c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34" t="s">
        <v>85</v>
      </c>
      <c r="D92" s="135"/>
      <c r="E92" s="135"/>
      <c r="F92" s="135"/>
      <c r="G92" s="135"/>
      <c r="H92" s="135"/>
      <c r="I92" s="135"/>
      <c r="J92" s="136" t="s">
        <v>86</v>
      </c>
      <c r="K92" s="135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" customHeight="1">
      <c r="A94" s="30"/>
      <c r="B94" s="31"/>
      <c r="C94" s="137" t="s">
        <v>113</v>
      </c>
      <c r="D94" s="32"/>
      <c r="E94" s="32"/>
      <c r="F94" s="32"/>
      <c r="G94" s="32"/>
      <c r="H94" s="32"/>
      <c r="I94" s="32"/>
      <c r="J94" s="80">
        <f>J113</f>
        <v>0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3" t="s">
        <v>87</v>
      </c>
    </row>
    <row r="95" spans="1:47" s="9" customFormat="1" ht="24.95" customHeight="1">
      <c r="B95" s="138"/>
      <c r="C95" s="139"/>
      <c r="D95" s="140" t="s">
        <v>88</v>
      </c>
      <c r="E95" s="141"/>
      <c r="F95" s="141"/>
      <c r="G95" s="141"/>
      <c r="H95" s="141"/>
      <c r="I95" s="141"/>
      <c r="J95" s="142">
        <f>J114</f>
        <v>0</v>
      </c>
      <c r="K95" s="139"/>
      <c r="L95" s="143"/>
    </row>
    <row r="96" spans="1:47" s="2" customFormat="1" ht="21.75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31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47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101" spans="1:31" s="2" customFormat="1" ht="6.95" customHeight="1">
      <c r="A101" s="30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7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31" s="2" customFormat="1" ht="24.95" customHeight="1">
      <c r="A102" s="30"/>
      <c r="B102" s="31"/>
      <c r="C102" s="19" t="s">
        <v>114</v>
      </c>
      <c r="D102" s="32"/>
      <c r="E102" s="32"/>
      <c r="F102" s="32"/>
      <c r="G102" s="32"/>
      <c r="H102" s="32"/>
      <c r="I102" s="32"/>
      <c r="J102" s="32"/>
      <c r="K102" s="32"/>
      <c r="L102" s="47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customHeight="1">
      <c r="A103" s="30"/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12" customHeight="1">
      <c r="A104" s="30"/>
      <c r="B104" s="31"/>
      <c r="C104" s="25" t="s">
        <v>16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16.5" customHeight="1">
      <c r="A105" s="30"/>
      <c r="B105" s="31"/>
      <c r="C105" s="32"/>
      <c r="D105" s="32"/>
      <c r="E105" s="217" t="str">
        <f>E7</f>
        <v>Nákup tepelných clon pro žst. Praha hlavní nádraží</v>
      </c>
      <c r="F105" s="232"/>
      <c r="G105" s="232"/>
      <c r="H105" s="2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6.95" customHeight="1">
      <c r="A106" s="30"/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5" t="s">
        <v>20</v>
      </c>
      <c r="D107" s="32"/>
      <c r="E107" s="32"/>
      <c r="F107" s="23" t="str">
        <f>F10</f>
        <v xml:space="preserve"> </v>
      </c>
      <c r="G107" s="32"/>
      <c r="H107" s="32"/>
      <c r="I107" s="25" t="s">
        <v>22</v>
      </c>
      <c r="J107" s="62">
        <f>IF(J10="","",J10)</f>
        <v>45280</v>
      </c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6.95" customHeight="1">
      <c r="A108" s="30"/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5.2" customHeight="1">
      <c r="A109" s="30"/>
      <c r="B109" s="31"/>
      <c r="C109" s="25" t="s">
        <v>24</v>
      </c>
      <c r="D109" s="32"/>
      <c r="E109" s="32"/>
      <c r="F109" s="23" t="str">
        <f>E13</f>
        <v>Správa železnic, státní organizace</v>
      </c>
      <c r="G109" s="32"/>
      <c r="H109" s="32"/>
      <c r="I109" s="25" t="s">
        <v>32</v>
      </c>
      <c r="J109" s="28" t="str">
        <f>E19</f>
        <v xml:space="preserve"> </v>
      </c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5.2" customHeight="1">
      <c r="A110" s="30"/>
      <c r="B110" s="31"/>
      <c r="C110" s="25" t="s">
        <v>30</v>
      </c>
      <c r="D110" s="32"/>
      <c r="E110" s="32"/>
      <c r="F110" s="23" t="str">
        <f>IF(E16="","",E16)</f>
        <v>Vyplň údaj</v>
      </c>
      <c r="G110" s="32"/>
      <c r="H110" s="32"/>
      <c r="I110" s="25" t="s">
        <v>34</v>
      </c>
      <c r="J110" s="28" t="str">
        <f>E22</f>
        <v>L. Ulrich, DiS.</v>
      </c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0.35" customHeight="1">
      <c r="A111" s="30"/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10" customFormat="1" ht="29.25" customHeight="1">
      <c r="A112" s="144"/>
      <c r="B112" s="145"/>
      <c r="C112" s="146" t="s">
        <v>89</v>
      </c>
      <c r="D112" s="147" t="s">
        <v>62</v>
      </c>
      <c r="E112" s="147" t="s">
        <v>58</v>
      </c>
      <c r="F112" s="147" t="s">
        <v>59</v>
      </c>
      <c r="G112" s="147" t="s">
        <v>90</v>
      </c>
      <c r="H112" s="147" t="s">
        <v>91</v>
      </c>
      <c r="I112" s="147" t="s">
        <v>92</v>
      </c>
      <c r="J112" s="148" t="s">
        <v>86</v>
      </c>
      <c r="K112" s="149" t="s">
        <v>93</v>
      </c>
      <c r="L112" s="150"/>
      <c r="M112" s="71" t="s">
        <v>1</v>
      </c>
      <c r="N112" s="72" t="s">
        <v>41</v>
      </c>
      <c r="O112" s="72" t="s">
        <v>94</v>
      </c>
      <c r="P112" s="72" t="s">
        <v>95</v>
      </c>
      <c r="Q112" s="72" t="s">
        <v>96</v>
      </c>
      <c r="R112" s="72" t="s">
        <v>97</v>
      </c>
      <c r="S112" s="72" t="s">
        <v>98</v>
      </c>
      <c r="T112" s="73" t="s">
        <v>99</v>
      </c>
      <c r="U112" s="144"/>
      <c r="V112" s="144"/>
      <c r="W112" s="144"/>
      <c r="X112" s="144"/>
      <c r="Y112" s="144"/>
      <c r="Z112" s="144"/>
      <c r="AA112" s="144"/>
      <c r="AB112" s="144"/>
      <c r="AC112" s="144"/>
      <c r="AD112" s="144"/>
      <c r="AE112" s="144"/>
    </row>
    <row r="113" spans="1:65" s="2" customFormat="1" ht="22.9" customHeight="1">
      <c r="A113" s="30"/>
      <c r="B113" s="31"/>
      <c r="C113" s="78" t="s">
        <v>100</v>
      </c>
      <c r="D113" s="32"/>
      <c r="E113" s="32"/>
      <c r="F113" s="32"/>
      <c r="G113" s="32"/>
      <c r="H113" s="32"/>
      <c r="I113" s="32"/>
      <c r="J113" s="151">
        <f>BK113</f>
        <v>0</v>
      </c>
      <c r="K113" s="32"/>
      <c r="L113" s="35"/>
      <c r="M113" s="74"/>
      <c r="N113" s="152"/>
      <c r="O113" s="75"/>
      <c r="P113" s="153">
        <f>P114</f>
        <v>0</v>
      </c>
      <c r="Q113" s="75"/>
      <c r="R113" s="153">
        <f>R114</f>
        <v>0</v>
      </c>
      <c r="S113" s="75"/>
      <c r="T113" s="154">
        <f>T114</f>
        <v>0</v>
      </c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T113" s="13" t="s">
        <v>76</v>
      </c>
      <c r="AU113" s="13" t="s">
        <v>87</v>
      </c>
      <c r="BK113" s="155">
        <f>BK114</f>
        <v>0</v>
      </c>
    </row>
    <row r="114" spans="1:65" s="11" customFormat="1" ht="25.9" customHeight="1">
      <c r="B114" s="156"/>
      <c r="C114" s="157"/>
      <c r="D114" s="158" t="s">
        <v>76</v>
      </c>
      <c r="E114" s="159" t="s">
        <v>101</v>
      </c>
      <c r="F114" s="159" t="s">
        <v>102</v>
      </c>
      <c r="G114" s="157"/>
      <c r="H114" s="157"/>
      <c r="I114" s="160"/>
      <c r="J114" s="161">
        <f>BK114</f>
        <v>0</v>
      </c>
      <c r="K114" s="157"/>
      <c r="L114" s="162"/>
      <c r="M114" s="163"/>
      <c r="N114" s="164"/>
      <c r="O114" s="164"/>
      <c r="P114" s="165">
        <f>SUM(P115:P116)</f>
        <v>0</v>
      </c>
      <c r="Q114" s="164"/>
      <c r="R114" s="165">
        <f>SUM(R115:R116)</f>
        <v>0</v>
      </c>
      <c r="S114" s="164"/>
      <c r="T114" s="166">
        <f>SUM(T115:T116)</f>
        <v>0</v>
      </c>
      <c r="AR114" s="167" t="s">
        <v>82</v>
      </c>
      <c r="AT114" s="168" t="s">
        <v>76</v>
      </c>
      <c r="AU114" s="168" t="s">
        <v>77</v>
      </c>
      <c r="AY114" s="167" t="s">
        <v>103</v>
      </c>
      <c r="BK114" s="169">
        <f>SUM(BK115:BK116)</f>
        <v>0</v>
      </c>
    </row>
    <row r="115" spans="1:65" s="2" customFormat="1" ht="37.9" customHeight="1">
      <c r="A115" s="30"/>
      <c r="B115" s="31"/>
      <c r="C115" s="170" t="s">
        <v>82</v>
      </c>
      <c r="D115" s="170" t="s">
        <v>104</v>
      </c>
      <c r="E115" s="171" t="s">
        <v>105</v>
      </c>
      <c r="F115" s="172" t="s">
        <v>106</v>
      </c>
      <c r="G115" s="173" t="s">
        <v>107</v>
      </c>
      <c r="H115" s="174">
        <v>5</v>
      </c>
      <c r="I115" s="175"/>
      <c r="J115" s="176">
        <f>ROUND(I115*H115,2)</f>
        <v>0</v>
      </c>
      <c r="K115" s="177"/>
      <c r="L115" s="35"/>
      <c r="M115" s="178" t="s">
        <v>1</v>
      </c>
      <c r="N115" s="179" t="s">
        <v>42</v>
      </c>
      <c r="O115" s="67"/>
      <c r="P115" s="180">
        <f>O115*H115</f>
        <v>0</v>
      </c>
      <c r="Q115" s="180">
        <v>0</v>
      </c>
      <c r="R115" s="180">
        <f>Q115*H115</f>
        <v>0</v>
      </c>
      <c r="S115" s="180">
        <v>0</v>
      </c>
      <c r="T115" s="181">
        <f>S115*H115</f>
        <v>0</v>
      </c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R115" s="182" t="s">
        <v>108</v>
      </c>
      <c r="AT115" s="182" t="s">
        <v>104</v>
      </c>
      <c r="AU115" s="182" t="s">
        <v>82</v>
      </c>
      <c r="AY115" s="13" t="s">
        <v>103</v>
      </c>
      <c r="BE115" s="183">
        <f>IF(N115="základní",J115,0)</f>
        <v>0</v>
      </c>
      <c r="BF115" s="183">
        <f>IF(N115="snížená",J115,0)</f>
        <v>0</v>
      </c>
      <c r="BG115" s="183">
        <f>IF(N115="zákl. přenesená",J115,0)</f>
        <v>0</v>
      </c>
      <c r="BH115" s="183">
        <f>IF(N115="sníž. přenesená",J115,0)</f>
        <v>0</v>
      </c>
      <c r="BI115" s="183">
        <f>IF(N115="nulová",J115,0)</f>
        <v>0</v>
      </c>
      <c r="BJ115" s="13" t="s">
        <v>82</v>
      </c>
      <c r="BK115" s="183">
        <f>ROUND(I115*H115,2)</f>
        <v>0</v>
      </c>
      <c r="BL115" s="13" t="s">
        <v>108</v>
      </c>
      <c r="BM115" s="182" t="s">
        <v>109</v>
      </c>
    </row>
    <row r="116" spans="1:65" s="2" customFormat="1" ht="409.5">
      <c r="A116" s="30"/>
      <c r="B116" s="31"/>
      <c r="C116" s="32"/>
      <c r="D116" s="184" t="s">
        <v>110</v>
      </c>
      <c r="E116" s="32"/>
      <c r="F116" s="185" t="s">
        <v>115</v>
      </c>
      <c r="G116" s="32"/>
      <c r="H116" s="32"/>
      <c r="I116" s="186"/>
      <c r="J116" s="32"/>
      <c r="K116" s="32"/>
      <c r="L116" s="35"/>
      <c r="M116" s="187"/>
      <c r="N116" s="188"/>
      <c r="O116" s="189"/>
      <c r="P116" s="189"/>
      <c r="Q116" s="189"/>
      <c r="R116" s="189"/>
      <c r="S116" s="189"/>
      <c r="T116" s="19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T116" s="13" t="s">
        <v>110</v>
      </c>
      <c r="AU116" s="13" t="s">
        <v>82</v>
      </c>
    </row>
    <row r="117" spans="1:65" s="2" customFormat="1" ht="6.95" customHeight="1">
      <c r="A117" s="30"/>
      <c r="B117" s="50"/>
      <c r="C117" s="51"/>
      <c r="D117" s="51"/>
      <c r="E117" s="51"/>
      <c r="F117" s="51"/>
      <c r="G117" s="51"/>
      <c r="H117" s="51"/>
      <c r="I117" s="51"/>
      <c r="J117" s="51"/>
      <c r="K117" s="51"/>
      <c r="L117" s="35"/>
      <c r="M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</sheetData>
  <sheetProtection password="C1E4" sheet="1" objects="1" scenarios="1" formatColumns="0" formatRows="0" autoFilter="0"/>
  <autoFilter ref="C112:K116"/>
  <mergeCells count="6">
    <mergeCell ref="E105:H105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Nákup tepelných ...</vt:lpstr>
      <vt:lpstr>'OR_PHA - Nákup tepelných ...'!Názvy_tisku</vt:lpstr>
      <vt:lpstr>'Rekapitulace stavby'!Názvy_tisku</vt:lpstr>
      <vt:lpstr>'OR_PHA - Nákup tepelných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2023-12-06T09:56:03Z</cp:lastPrinted>
  <dcterms:created xsi:type="dcterms:W3CDTF">2023-12-06T09:14:48Z</dcterms:created>
  <dcterms:modified xsi:type="dcterms:W3CDTF">2023-12-20T11:50:00Z</dcterms:modified>
</cp:coreProperties>
</file>